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39" i="1" l="1"/>
  <c r="G39" i="1" s="1"/>
  <c r="F38" i="1"/>
  <c r="G38" i="1" s="1"/>
  <c r="G37" i="1"/>
  <c r="G36" i="1"/>
  <c r="F35" i="1"/>
  <c r="G35" i="1" s="1"/>
  <c r="G33" i="1" s="1"/>
  <c r="G34" i="1"/>
  <c r="G31" i="1"/>
  <c r="F31" i="1"/>
  <c r="G30" i="1"/>
  <c r="F30" i="1"/>
  <c r="G29" i="1"/>
  <c r="F29" i="1"/>
  <c r="G28" i="1"/>
  <c r="F28" i="1"/>
  <c r="G27" i="1"/>
  <c r="F27" i="1"/>
  <c r="G25" i="1"/>
  <c r="F25" i="1"/>
  <c r="F26" i="1" s="1"/>
  <c r="G26" i="1" s="1"/>
  <c r="G23" i="1"/>
  <c r="F23" i="1"/>
  <c r="G22" i="1"/>
  <c r="F22" i="1"/>
  <c r="G21" i="1"/>
  <c r="G20" i="1" s="1"/>
  <c r="F21" i="1"/>
  <c r="F20" i="1" s="1"/>
  <c r="G19" i="1"/>
  <c r="F19" i="1"/>
  <c r="G17" i="1"/>
  <c r="F17" i="1"/>
  <c r="G15" i="1"/>
  <c r="F15" i="1"/>
  <c r="G13" i="1"/>
  <c r="F13" i="1"/>
  <c r="G12" i="1"/>
  <c r="G9" i="1" s="1"/>
  <c r="F9" i="1"/>
  <c r="G24" i="1" l="1"/>
  <c r="G32" i="1"/>
  <c r="F32" i="1" s="1"/>
  <c r="F16" i="1"/>
  <c r="G16" i="1" s="1"/>
  <c r="F24" i="1"/>
  <c r="F33" i="1"/>
  <c r="F18" i="1" l="1"/>
  <c r="G18" i="1" s="1"/>
  <c r="G14" i="1" s="1"/>
  <c r="G40" i="1" s="1"/>
  <c r="F40" i="1" s="1"/>
  <c r="F14" i="1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<sst xmlns="http://schemas.openxmlformats.org/spreadsheetml/2006/main" count="38" uniqueCount="33">
  <si>
    <t>РАСЧЕТ</t>
  </si>
  <si>
    <t>стоимости содержания и ремонта общего имущества</t>
  </si>
  <si>
    <t>Экономически обоснованные затраты</t>
  </si>
  <si>
    <t>Всего в год, тыс.руб.</t>
  </si>
  <si>
    <t>на 1м2 общей площади, руб.в месяц</t>
  </si>
  <si>
    <t>1. Ремонт конструктивных элементов жилого здания, в т.ч.:</t>
  </si>
  <si>
    <t>* материалы</t>
  </si>
  <si>
    <t>* прочие расходы</t>
  </si>
  <si>
    <t>*услуги сторонних организаций</t>
  </si>
  <si>
    <t>*проверка вентканалов</t>
  </si>
  <si>
    <t>2. Ремонт и обслуживание внутридомового инженерного оборудования, в т.ч.</t>
  </si>
  <si>
    <t xml:space="preserve">* заработная плата рабочих, выполняющих ремонт и обслуживание внутридомового инженерного оборудования </t>
  </si>
  <si>
    <t>* отчисления на соц. нужды (30,2%)</t>
  </si>
  <si>
    <t>*спецодежда и инвентарь</t>
  </si>
  <si>
    <t>* материалы текущий ремонт</t>
  </si>
  <si>
    <t>*непредвиденные расходы (аварийные ситуации)</t>
  </si>
  <si>
    <t>* услуги сторонних организаций</t>
  </si>
  <si>
    <t>аварийная служба</t>
  </si>
  <si>
    <t>техническое освидетельствование лифтов</t>
  </si>
  <si>
    <t>проверка контуров заземления</t>
  </si>
  <si>
    <t>3. Благоустройство и обеспечение санитарного состояния жилого здания и придомовой территории, в т.ч.:</t>
  </si>
  <si>
    <t>*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</si>
  <si>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* материалы </t>
  </si>
  <si>
    <t>1) дератизация</t>
  </si>
  <si>
    <t>2) прочие сторонние организации</t>
  </si>
  <si>
    <t>4. Общеэксплуатационные расходы, в т.ч.:</t>
  </si>
  <si>
    <t>а) административно-хозяйственные расходы, в т.ч.:</t>
  </si>
  <si>
    <t>*оплата труда АУП</t>
  </si>
  <si>
    <t>* почтово-телеграф., сод.вычислител.техники, консультац., аудитор., канцелярские расходы и др.</t>
  </si>
  <si>
    <t>* прочие прямые расходы (услуги РРКЦ)</t>
  </si>
  <si>
    <t>ИТОГО:</t>
  </si>
  <si>
    <t xml:space="preserve">  жилых помещений по ул.Преображенская, д.№ 84 с 01.05.2023г.</t>
  </si>
  <si>
    <t>5. Внеэксплуатационные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</si>
</sst>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2" borderId="0" xfId="0" applyFont="1" applyFill="1"/>
    <xf numFmtId="0" fontId="1" fillId="2" borderId="0" xfId="0" applyFont="1" applyFill="1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/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5" fillId="2" borderId="0" xfId="0" applyNumberFormat="1" applyFont="1" applyFill="1"/>
    <xf numFmtId="0" fontId="0" fillId="0" borderId="0" xfId="0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2" xfId="0" applyFont="1" applyFill="1" applyBorder="1" applyAlignment="1">
      <alignment horizontal="justify" wrapText="1"/>
    </xf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2" borderId="4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1;&#1102;&#1076;&#1084;&#1080;&#1083;&#1072;\Desktop\&#1052;&#1054;&#1025;\&#1055;&#1088;&#1077;&#1086;&#1073;&#1088;&#1072;&#1078;&#1077;&#1085;&#1089;&#1082;&#1072;&#1103;%2084%20&#1073;&#1077;&#1079;%20&#1090;&#1077;&#1082;&#1091;&#1097;&#1077;&#1075;&#1086;%20&#1088;&#1077;&#1084;&#1086;&#1085;&#1090;&#1072;%20&#1088;&#1086;&#1076;&#1098;&#1077;&#1079;&#1076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 дан"/>
      <sheetName val="сан содерж"/>
      <sheetName val="спец инв"/>
      <sheetName val="Внутридомовое инженерное оборуд"/>
      <sheetName val="спецодежда"/>
      <sheetName val="ВСЕ раб"/>
      <sheetName val="Тариф"/>
    </sheetNames>
    <sheetDataSet>
      <sheetData sheetId="0"/>
      <sheetData sheetId="1">
        <row r="15">
          <cell r="G15">
            <v>302658.72000000003</v>
          </cell>
        </row>
        <row r="37">
          <cell r="G37">
            <v>60352.944793388437</v>
          </cell>
        </row>
        <row r="50">
          <cell r="G50">
            <v>68708.639999999999</v>
          </cell>
        </row>
      </sheetData>
      <sheetData sheetId="2">
        <row r="99">
          <cell r="K99">
            <v>20813.112374975211</v>
          </cell>
        </row>
      </sheetData>
      <sheetData sheetId="3">
        <row r="15">
          <cell r="G15">
            <v>177166.08000000002</v>
          </cell>
        </row>
        <row r="28">
          <cell r="G28">
            <v>79826.237697024015</v>
          </cell>
        </row>
        <row r="42">
          <cell r="G42">
            <v>38615.449600000014</v>
          </cell>
        </row>
      </sheetData>
      <sheetData sheetId="4">
        <row r="39">
          <cell r="K39">
            <v>3468.0044817318594</v>
          </cell>
        </row>
      </sheetData>
      <sheetData sheetId="5">
        <row r="7">
          <cell r="H7">
            <v>11855.88</v>
          </cell>
        </row>
        <row r="8">
          <cell r="H8">
            <v>2178.252</v>
          </cell>
        </row>
        <row r="15">
          <cell r="H15">
            <v>2560</v>
          </cell>
        </row>
        <row r="16">
          <cell r="H16">
            <v>855.36</v>
          </cell>
        </row>
        <row r="18">
          <cell r="H18">
            <v>39519.599999999999</v>
          </cell>
        </row>
        <row r="19">
          <cell r="H19">
            <v>7903.92</v>
          </cell>
        </row>
        <row r="20">
          <cell r="H20">
            <v>8694.3120000000017</v>
          </cell>
        </row>
        <row r="24">
          <cell r="H24">
            <v>8694.3119999999999</v>
          </cell>
        </row>
        <row r="25">
          <cell r="H25">
            <v>19759.8</v>
          </cell>
        </row>
        <row r="27">
          <cell r="H27">
            <v>23711.759999999998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D41" sqref="D41"/>
    </sheetView>
  </sheetViews>
  <sheetFormatPr defaultRowHeight="14.4" x14ac:dyDescent="0.3"/>
  <cols>
    <col min="1" max="1" width="7.44140625" customWidth="1"/>
    <col min="5" max="5" width="22.5546875" customWidth="1"/>
    <col min="6" max="6" width="18.5546875" customWidth="1"/>
    <col min="7" max="7" width="11" style="4" bestFit="1" customWidth="1"/>
    <col min="257" max="257" width="7.44140625" customWidth="1"/>
    <col min="261" max="261" width="22.5546875" customWidth="1"/>
    <col min="262" max="262" width="18.5546875" customWidth="1"/>
    <col min="263" max="263" width="11" bestFit="1" customWidth="1"/>
    <col min="513" max="513" width="7.44140625" customWidth="1"/>
    <col min="517" max="517" width="22.5546875" customWidth="1"/>
    <col min="518" max="518" width="18.5546875" customWidth="1"/>
    <col min="519" max="519" width="11" bestFit="1" customWidth="1"/>
    <col min="769" max="769" width="7.44140625" customWidth="1"/>
    <col min="773" max="773" width="22.5546875" customWidth="1"/>
    <col min="774" max="774" width="18.5546875" customWidth="1"/>
    <col min="775" max="775" width="11" bestFit="1" customWidth="1"/>
    <col min="1025" max="1025" width="7.44140625" customWidth="1"/>
    <col min="1029" max="1029" width="22.5546875" customWidth="1"/>
    <col min="1030" max="1030" width="18.5546875" customWidth="1"/>
    <col min="1031" max="1031" width="11" bestFit="1" customWidth="1"/>
    <col min="1281" max="1281" width="7.44140625" customWidth="1"/>
    <col min="1285" max="1285" width="22.5546875" customWidth="1"/>
    <col min="1286" max="1286" width="18.5546875" customWidth="1"/>
    <col min="1287" max="1287" width="11" bestFit="1" customWidth="1"/>
    <col min="1537" max="1537" width="7.44140625" customWidth="1"/>
    <col min="1541" max="1541" width="22.5546875" customWidth="1"/>
    <col min="1542" max="1542" width="18.5546875" customWidth="1"/>
    <col min="1543" max="1543" width="11" bestFit="1" customWidth="1"/>
    <col min="1793" max="1793" width="7.44140625" customWidth="1"/>
    <col min="1797" max="1797" width="22.5546875" customWidth="1"/>
    <col min="1798" max="1798" width="18.5546875" customWidth="1"/>
    <col min="1799" max="1799" width="11" bestFit="1" customWidth="1"/>
    <col min="2049" max="2049" width="7.44140625" customWidth="1"/>
    <col min="2053" max="2053" width="22.5546875" customWidth="1"/>
    <col min="2054" max="2054" width="18.5546875" customWidth="1"/>
    <col min="2055" max="2055" width="11" bestFit="1" customWidth="1"/>
    <col min="2305" max="2305" width="7.44140625" customWidth="1"/>
    <col min="2309" max="2309" width="22.5546875" customWidth="1"/>
    <col min="2310" max="2310" width="18.5546875" customWidth="1"/>
    <col min="2311" max="2311" width="11" bestFit="1" customWidth="1"/>
    <col min="2561" max="2561" width="7.44140625" customWidth="1"/>
    <col min="2565" max="2565" width="22.5546875" customWidth="1"/>
    <col min="2566" max="2566" width="18.5546875" customWidth="1"/>
    <col min="2567" max="2567" width="11" bestFit="1" customWidth="1"/>
    <col min="2817" max="2817" width="7.44140625" customWidth="1"/>
    <col min="2821" max="2821" width="22.5546875" customWidth="1"/>
    <col min="2822" max="2822" width="18.5546875" customWidth="1"/>
    <col min="2823" max="2823" width="11" bestFit="1" customWidth="1"/>
    <col min="3073" max="3073" width="7.44140625" customWidth="1"/>
    <col min="3077" max="3077" width="22.5546875" customWidth="1"/>
    <col min="3078" max="3078" width="18.5546875" customWidth="1"/>
    <col min="3079" max="3079" width="11" bestFit="1" customWidth="1"/>
    <col min="3329" max="3329" width="7.44140625" customWidth="1"/>
    <col min="3333" max="3333" width="22.5546875" customWidth="1"/>
    <col min="3334" max="3334" width="18.5546875" customWidth="1"/>
    <col min="3335" max="3335" width="11" bestFit="1" customWidth="1"/>
    <col min="3585" max="3585" width="7.44140625" customWidth="1"/>
    <col min="3589" max="3589" width="22.5546875" customWidth="1"/>
    <col min="3590" max="3590" width="18.5546875" customWidth="1"/>
    <col min="3591" max="3591" width="11" bestFit="1" customWidth="1"/>
    <col min="3841" max="3841" width="7.44140625" customWidth="1"/>
    <col min="3845" max="3845" width="22.5546875" customWidth="1"/>
    <col min="3846" max="3846" width="18.5546875" customWidth="1"/>
    <col min="3847" max="3847" width="11" bestFit="1" customWidth="1"/>
    <col min="4097" max="4097" width="7.44140625" customWidth="1"/>
    <col min="4101" max="4101" width="22.5546875" customWidth="1"/>
    <col min="4102" max="4102" width="18.5546875" customWidth="1"/>
    <col min="4103" max="4103" width="11" bestFit="1" customWidth="1"/>
    <col min="4353" max="4353" width="7.44140625" customWidth="1"/>
    <col min="4357" max="4357" width="22.5546875" customWidth="1"/>
    <col min="4358" max="4358" width="18.5546875" customWidth="1"/>
    <col min="4359" max="4359" width="11" bestFit="1" customWidth="1"/>
    <col min="4609" max="4609" width="7.44140625" customWidth="1"/>
    <col min="4613" max="4613" width="22.5546875" customWidth="1"/>
    <col min="4614" max="4614" width="18.5546875" customWidth="1"/>
    <col min="4615" max="4615" width="11" bestFit="1" customWidth="1"/>
    <col min="4865" max="4865" width="7.44140625" customWidth="1"/>
    <col min="4869" max="4869" width="22.5546875" customWidth="1"/>
    <col min="4870" max="4870" width="18.5546875" customWidth="1"/>
    <col min="4871" max="4871" width="11" bestFit="1" customWidth="1"/>
    <col min="5121" max="5121" width="7.44140625" customWidth="1"/>
    <col min="5125" max="5125" width="22.5546875" customWidth="1"/>
    <col min="5126" max="5126" width="18.5546875" customWidth="1"/>
    <col min="5127" max="5127" width="11" bestFit="1" customWidth="1"/>
    <col min="5377" max="5377" width="7.44140625" customWidth="1"/>
    <col min="5381" max="5381" width="22.5546875" customWidth="1"/>
    <col min="5382" max="5382" width="18.5546875" customWidth="1"/>
    <col min="5383" max="5383" width="11" bestFit="1" customWidth="1"/>
    <col min="5633" max="5633" width="7.44140625" customWidth="1"/>
    <col min="5637" max="5637" width="22.5546875" customWidth="1"/>
    <col min="5638" max="5638" width="18.5546875" customWidth="1"/>
    <col min="5639" max="5639" width="11" bestFit="1" customWidth="1"/>
    <col min="5889" max="5889" width="7.44140625" customWidth="1"/>
    <col min="5893" max="5893" width="22.5546875" customWidth="1"/>
    <col min="5894" max="5894" width="18.5546875" customWidth="1"/>
    <col min="5895" max="5895" width="11" bestFit="1" customWidth="1"/>
    <col min="6145" max="6145" width="7.44140625" customWidth="1"/>
    <col min="6149" max="6149" width="22.5546875" customWidth="1"/>
    <col min="6150" max="6150" width="18.5546875" customWidth="1"/>
    <col min="6151" max="6151" width="11" bestFit="1" customWidth="1"/>
    <col min="6401" max="6401" width="7.44140625" customWidth="1"/>
    <col min="6405" max="6405" width="22.5546875" customWidth="1"/>
    <col min="6406" max="6406" width="18.5546875" customWidth="1"/>
    <col min="6407" max="6407" width="11" bestFit="1" customWidth="1"/>
    <col min="6657" max="6657" width="7.44140625" customWidth="1"/>
    <col min="6661" max="6661" width="22.5546875" customWidth="1"/>
    <col min="6662" max="6662" width="18.5546875" customWidth="1"/>
    <col min="6663" max="6663" width="11" bestFit="1" customWidth="1"/>
    <col min="6913" max="6913" width="7.44140625" customWidth="1"/>
    <col min="6917" max="6917" width="22.5546875" customWidth="1"/>
    <col min="6918" max="6918" width="18.5546875" customWidth="1"/>
    <col min="6919" max="6919" width="11" bestFit="1" customWidth="1"/>
    <col min="7169" max="7169" width="7.44140625" customWidth="1"/>
    <col min="7173" max="7173" width="22.5546875" customWidth="1"/>
    <col min="7174" max="7174" width="18.5546875" customWidth="1"/>
    <col min="7175" max="7175" width="11" bestFit="1" customWidth="1"/>
    <col min="7425" max="7425" width="7.44140625" customWidth="1"/>
    <col min="7429" max="7429" width="22.5546875" customWidth="1"/>
    <col min="7430" max="7430" width="18.5546875" customWidth="1"/>
    <col min="7431" max="7431" width="11" bestFit="1" customWidth="1"/>
    <col min="7681" max="7681" width="7.44140625" customWidth="1"/>
    <col min="7685" max="7685" width="22.5546875" customWidth="1"/>
    <col min="7686" max="7686" width="18.5546875" customWidth="1"/>
    <col min="7687" max="7687" width="11" bestFit="1" customWidth="1"/>
    <col min="7937" max="7937" width="7.44140625" customWidth="1"/>
    <col min="7941" max="7941" width="22.5546875" customWidth="1"/>
    <col min="7942" max="7942" width="18.5546875" customWidth="1"/>
    <col min="7943" max="7943" width="11" bestFit="1" customWidth="1"/>
    <col min="8193" max="8193" width="7.44140625" customWidth="1"/>
    <col min="8197" max="8197" width="22.5546875" customWidth="1"/>
    <col min="8198" max="8198" width="18.5546875" customWidth="1"/>
    <col min="8199" max="8199" width="11" bestFit="1" customWidth="1"/>
    <col min="8449" max="8449" width="7.44140625" customWidth="1"/>
    <col min="8453" max="8453" width="22.5546875" customWidth="1"/>
    <col min="8454" max="8454" width="18.5546875" customWidth="1"/>
    <col min="8455" max="8455" width="11" bestFit="1" customWidth="1"/>
    <col min="8705" max="8705" width="7.44140625" customWidth="1"/>
    <col min="8709" max="8709" width="22.5546875" customWidth="1"/>
    <col min="8710" max="8710" width="18.5546875" customWidth="1"/>
    <col min="8711" max="8711" width="11" bestFit="1" customWidth="1"/>
    <col min="8961" max="8961" width="7.44140625" customWidth="1"/>
    <col min="8965" max="8965" width="22.5546875" customWidth="1"/>
    <col min="8966" max="8966" width="18.5546875" customWidth="1"/>
    <col min="8967" max="8967" width="11" bestFit="1" customWidth="1"/>
    <col min="9217" max="9217" width="7.44140625" customWidth="1"/>
    <col min="9221" max="9221" width="22.5546875" customWidth="1"/>
    <col min="9222" max="9222" width="18.5546875" customWidth="1"/>
    <col min="9223" max="9223" width="11" bestFit="1" customWidth="1"/>
    <col min="9473" max="9473" width="7.44140625" customWidth="1"/>
    <col min="9477" max="9477" width="22.5546875" customWidth="1"/>
    <col min="9478" max="9478" width="18.5546875" customWidth="1"/>
    <col min="9479" max="9479" width="11" bestFit="1" customWidth="1"/>
    <col min="9729" max="9729" width="7.44140625" customWidth="1"/>
    <col min="9733" max="9733" width="22.5546875" customWidth="1"/>
    <col min="9734" max="9734" width="18.5546875" customWidth="1"/>
    <col min="9735" max="9735" width="11" bestFit="1" customWidth="1"/>
    <col min="9985" max="9985" width="7.44140625" customWidth="1"/>
    <col min="9989" max="9989" width="22.5546875" customWidth="1"/>
    <col min="9990" max="9990" width="18.5546875" customWidth="1"/>
    <col min="9991" max="9991" width="11" bestFit="1" customWidth="1"/>
    <col min="10241" max="10241" width="7.44140625" customWidth="1"/>
    <col min="10245" max="10245" width="22.5546875" customWidth="1"/>
    <col min="10246" max="10246" width="18.5546875" customWidth="1"/>
    <col min="10247" max="10247" width="11" bestFit="1" customWidth="1"/>
    <col min="10497" max="10497" width="7.44140625" customWidth="1"/>
    <col min="10501" max="10501" width="22.5546875" customWidth="1"/>
    <col min="10502" max="10502" width="18.5546875" customWidth="1"/>
    <col min="10503" max="10503" width="11" bestFit="1" customWidth="1"/>
    <col min="10753" max="10753" width="7.44140625" customWidth="1"/>
    <col min="10757" max="10757" width="22.5546875" customWidth="1"/>
    <col min="10758" max="10758" width="18.5546875" customWidth="1"/>
    <col min="10759" max="10759" width="11" bestFit="1" customWidth="1"/>
    <col min="11009" max="11009" width="7.44140625" customWidth="1"/>
    <col min="11013" max="11013" width="22.5546875" customWidth="1"/>
    <col min="11014" max="11014" width="18.5546875" customWidth="1"/>
    <col min="11015" max="11015" width="11" bestFit="1" customWidth="1"/>
    <col min="11265" max="11265" width="7.44140625" customWidth="1"/>
    <col min="11269" max="11269" width="22.5546875" customWidth="1"/>
    <col min="11270" max="11270" width="18.5546875" customWidth="1"/>
    <col min="11271" max="11271" width="11" bestFit="1" customWidth="1"/>
    <col min="11521" max="11521" width="7.44140625" customWidth="1"/>
    <col min="11525" max="11525" width="22.5546875" customWidth="1"/>
    <col min="11526" max="11526" width="18.5546875" customWidth="1"/>
    <col min="11527" max="11527" width="11" bestFit="1" customWidth="1"/>
    <col min="11777" max="11777" width="7.44140625" customWidth="1"/>
    <col min="11781" max="11781" width="22.5546875" customWidth="1"/>
    <col min="11782" max="11782" width="18.5546875" customWidth="1"/>
    <col min="11783" max="11783" width="11" bestFit="1" customWidth="1"/>
    <col min="12033" max="12033" width="7.44140625" customWidth="1"/>
    <col min="12037" max="12037" width="22.5546875" customWidth="1"/>
    <col min="12038" max="12038" width="18.5546875" customWidth="1"/>
    <col min="12039" max="12039" width="11" bestFit="1" customWidth="1"/>
    <col min="12289" max="12289" width="7.44140625" customWidth="1"/>
    <col min="12293" max="12293" width="22.5546875" customWidth="1"/>
    <col min="12294" max="12294" width="18.5546875" customWidth="1"/>
    <col min="12295" max="12295" width="11" bestFit="1" customWidth="1"/>
    <col min="12545" max="12545" width="7.44140625" customWidth="1"/>
    <col min="12549" max="12549" width="22.5546875" customWidth="1"/>
    <col min="12550" max="12550" width="18.5546875" customWidth="1"/>
    <col min="12551" max="12551" width="11" bestFit="1" customWidth="1"/>
    <col min="12801" max="12801" width="7.44140625" customWidth="1"/>
    <col min="12805" max="12805" width="22.5546875" customWidth="1"/>
    <col min="12806" max="12806" width="18.5546875" customWidth="1"/>
    <col min="12807" max="12807" width="11" bestFit="1" customWidth="1"/>
    <col min="13057" max="13057" width="7.44140625" customWidth="1"/>
    <col min="13061" max="13061" width="22.5546875" customWidth="1"/>
    <col min="13062" max="13062" width="18.5546875" customWidth="1"/>
    <col min="13063" max="13063" width="11" bestFit="1" customWidth="1"/>
    <col min="13313" max="13313" width="7.44140625" customWidth="1"/>
    <col min="13317" max="13317" width="22.5546875" customWidth="1"/>
    <col min="13318" max="13318" width="18.5546875" customWidth="1"/>
    <col min="13319" max="13319" width="11" bestFit="1" customWidth="1"/>
    <col min="13569" max="13569" width="7.44140625" customWidth="1"/>
    <col min="13573" max="13573" width="22.5546875" customWidth="1"/>
    <col min="13574" max="13574" width="18.5546875" customWidth="1"/>
    <col min="13575" max="13575" width="11" bestFit="1" customWidth="1"/>
    <col min="13825" max="13825" width="7.44140625" customWidth="1"/>
    <col min="13829" max="13829" width="22.5546875" customWidth="1"/>
    <col min="13830" max="13830" width="18.5546875" customWidth="1"/>
    <col min="13831" max="13831" width="11" bestFit="1" customWidth="1"/>
    <col min="14081" max="14081" width="7.44140625" customWidth="1"/>
    <col min="14085" max="14085" width="22.5546875" customWidth="1"/>
    <col min="14086" max="14086" width="18.5546875" customWidth="1"/>
    <col min="14087" max="14087" width="11" bestFit="1" customWidth="1"/>
    <col min="14337" max="14337" width="7.44140625" customWidth="1"/>
    <col min="14341" max="14341" width="22.5546875" customWidth="1"/>
    <col min="14342" max="14342" width="18.5546875" customWidth="1"/>
    <col min="14343" max="14343" width="11" bestFit="1" customWidth="1"/>
    <col min="14593" max="14593" width="7.44140625" customWidth="1"/>
    <col min="14597" max="14597" width="22.5546875" customWidth="1"/>
    <col min="14598" max="14598" width="18.5546875" customWidth="1"/>
    <col min="14599" max="14599" width="11" bestFit="1" customWidth="1"/>
    <col min="14849" max="14849" width="7.44140625" customWidth="1"/>
    <col min="14853" max="14853" width="22.5546875" customWidth="1"/>
    <col min="14854" max="14854" width="18.5546875" customWidth="1"/>
    <col min="14855" max="14855" width="11" bestFit="1" customWidth="1"/>
    <col min="15105" max="15105" width="7.44140625" customWidth="1"/>
    <col min="15109" max="15109" width="22.5546875" customWidth="1"/>
    <col min="15110" max="15110" width="18.5546875" customWidth="1"/>
    <col min="15111" max="15111" width="11" bestFit="1" customWidth="1"/>
    <col min="15361" max="15361" width="7.44140625" customWidth="1"/>
    <col min="15365" max="15365" width="22.5546875" customWidth="1"/>
    <col min="15366" max="15366" width="18.5546875" customWidth="1"/>
    <col min="15367" max="15367" width="11" bestFit="1" customWidth="1"/>
    <col min="15617" max="15617" width="7.44140625" customWidth="1"/>
    <col min="15621" max="15621" width="22.5546875" customWidth="1"/>
    <col min="15622" max="15622" width="18.5546875" customWidth="1"/>
    <col min="15623" max="15623" width="11" bestFit="1" customWidth="1"/>
    <col min="15873" max="15873" width="7.44140625" customWidth="1"/>
    <col min="15877" max="15877" width="22.5546875" customWidth="1"/>
    <col min="15878" max="15878" width="18.5546875" customWidth="1"/>
    <col min="15879" max="15879" width="11" bestFit="1" customWidth="1"/>
    <col min="16129" max="16129" width="7.44140625" customWidth="1"/>
    <col min="16133" max="16133" width="22.5546875" customWidth="1"/>
    <col min="16134" max="16134" width="18.5546875" customWidth="1"/>
    <col min="16135" max="16135" width="11" bestFit="1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4"/>
    </row>
    <row r="2" spans="1:15" ht="15.6" x14ac:dyDescent="0.3">
      <c r="A2" s="1" t="s">
        <v>1</v>
      </c>
      <c r="B2" s="1"/>
      <c r="C2" s="1"/>
      <c r="D2" s="1"/>
      <c r="E2" s="1"/>
      <c r="F2" s="1"/>
      <c r="G2" s="1"/>
      <c r="H2" s="2"/>
      <c r="I2" s="3"/>
      <c r="J2" s="3"/>
      <c r="K2" s="3"/>
      <c r="L2" s="3"/>
      <c r="M2" s="3"/>
      <c r="N2" s="3"/>
      <c r="O2" s="4"/>
    </row>
    <row r="3" spans="1:15" ht="15.6" x14ac:dyDescent="0.3">
      <c r="A3" s="1" t="s">
        <v>31</v>
      </c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4"/>
    </row>
    <row r="4" spans="1:15" ht="15.6" x14ac:dyDescent="0.3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3"/>
      <c r="O4" s="4"/>
    </row>
    <row r="5" spans="1:15" ht="15.6" x14ac:dyDescent="0.3">
      <c r="A5" s="5"/>
      <c r="B5" s="5"/>
      <c r="C5" s="5"/>
      <c r="D5" s="5"/>
      <c r="E5" s="5"/>
      <c r="F5" s="5"/>
      <c r="G5" s="5"/>
      <c r="H5" s="6"/>
      <c r="I5" s="7"/>
      <c r="J5" s="7"/>
      <c r="K5" s="7"/>
      <c r="L5" s="7"/>
      <c r="M5" s="7"/>
      <c r="N5" s="7"/>
      <c r="O5" s="4"/>
    </row>
    <row r="6" spans="1:15" ht="27" customHeight="1" x14ac:dyDescent="0.3">
      <c r="A6" s="8"/>
      <c r="B6" s="8"/>
      <c r="C6" s="8"/>
      <c r="D6" s="8"/>
      <c r="E6" s="8"/>
      <c r="F6" s="9" t="s">
        <v>2</v>
      </c>
      <c r="G6" s="10"/>
      <c r="H6" s="11"/>
      <c r="I6" s="12"/>
      <c r="J6" s="12"/>
      <c r="K6" s="12"/>
      <c r="L6" s="12"/>
      <c r="M6" s="12"/>
      <c r="N6" s="13"/>
      <c r="O6" s="4"/>
    </row>
    <row r="7" spans="1:15" ht="66.599999999999994" x14ac:dyDescent="0.3">
      <c r="A7" s="8"/>
      <c r="B7" s="8"/>
      <c r="C7" s="8"/>
      <c r="D7" s="8"/>
      <c r="E7" s="8"/>
      <c r="F7" s="14" t="s">
        <v>3</v>
      </c>
      <c r="G7" s="14" t="s">
        <v>4</v>
      </c>
      <c r="H7" s="11"/>
      <c r="I7" s="12"/>
      <c r="J7" s="12"/>
      <c r="K7" s="12"/>
      <c r="L7" s="12"/>
      <c r="M7" s="12"/>
      <c r="N7" s="13"/>
      <c r="O7" s="4"/>
    </row>
    <row r="8" spans="1:15" ht="15.6" x14ac:dyDescent="0.3">
      <c r="A8" s="15">
        <v>1</v>
      </c>
      <c r="B8" s="16"/>
      <c r="C8" s="16"/>
      <c r="D8" s="16"/>
      <c r="E8" s="17"/>
      <c r="F8" s="18">
        <v>2</v>
      </c>
      <c r="G8" s="19">
        <v>3</v>
      </c>
      <c r="H8" s="11"/>
      <c r="I8" s="12"/>
      <c r="J8" s="12"/>
      <c r="K8" s="12"/>
      <c r="L8" s="12"/>
      <c r="M8" s="12"/>
      <c r="N8" s="20"/>
      <c r="O8" s="4"/>
    </row>
    <row r="9" spans="1:15" ht="13.5" customHeight="1" x14ac:dyDescent="0.3">
      <c r="A9" s="21" t="s">
        <v>5</v>
      </c>
      <c r="B9" s="22"/>
      <c r="C9" s="22"/>
      <c r="D9" s="22"/>
      <c r="E9" s="23"/>
      <c r="F9" s="24">
        <f>F10+F11+F12+F13</f>
        <v>40698.82</v>
      </c>
      <c r="G9" s="25">
        <f>G10+G11+G12+G13</f>
        <v>0.51491943238291882</v>
      </c>
      <c r="H9" s="11"/>
      <c r="I9" s="26"/>
      <c r="J9" s="26"/>
      <c r="K9" s="26"/>
      <c r="L9" s="26"/>
      <c r="M9" s="26"/>
      <c r="N9" s="27"/>
      <c r="O9" s="28"/>
    </row>
    <row r="10" spans="1:15" ht="15.6" x14ac:dyDescent="0.3">
      <c r="A10" s="29" t="s">
        <v>6</v>
      </c>
      <c r="B10" s="30"/>
      <c r="C10" s="30"/>
      <c r="D10" s="30"/>
      <c r="E10" s="31"/>
      <c r="F10" s="32"/>
      <c r="G10" s="33"/>
      <c r="H10" s="34"/>
      <c r="I10" s="35"/>
      <c r="J10" s="35"/>
      <c r="K10" s="35"/>
      <c r="L10" s="35"/>
      <c r="M10" s="35"/>
      <c r="N10" s="36"/>
      <c r="O10" s="28"/>
    </row>
    <row r="11" spans="1:15" ht="15.6" x14ac:dyDescent="0.3">
      <c r="A11" s="29" t="s">
        <v>7</v>
      </c>
      <c r="B11" s="30"/>
      <c r="C11" s="30"/>
      <c r="D11" s="30"/>
      <c r="E11" s="31"/>
      <c r="F11" s="32"/>
      <c r="G11" s="33"/>
      <c r="H11" s="34"/>
      <c r="I11" s="35"/>
      <c r="J11" s="35"/>
      <c r="K11" s="35"/>
      <c r="L11" s="35"/>
      <c r="M11" s="35"/>
      <c r="N11" s="36"/>
      <c r="O11" s="28"/>
    </row>
    <row r="12" spans="1:15" ht="17.25" customHeight="1" x14ac:dyDescent="0.3">
      <c r="A12" s="29" t="s">
        <v>8</v>
      </c>
      <c r="B12" s="30"/>
      <c r="C12" s="30"/>
      <c r="D12" s="30"/>
      <c r="E12" s="31"/>
      <c r="F12" s="32">
        <v>38138.82</v>
      </c>
      <c r="G12" s="33">
        <f>F12/12/6586.6</f>
        <v>0.48253044059150396</v>
      </c>
      <c r="H12" s="34"/>
      <c r="I12" s="35"/>
      <c r="J12" s="35"/>
      <c r="K12" s="35"/>
      <c r="L12" s="35"/>
      <c r="M12" s="35"/>
      <c r="N12" s="36"/>
      <c r="O12" s="28"/>
    </row>
    <row r="13" spans="1:15" ht="17.25" customHeight="1" x14ac:dyDescent="0.3">
      <c r="A13" s="29" t="s">
        <v>9</v>
      </c>
      <c r="B13" s="30"/>
      <c r="C13" s="30"/>
      <c r="D13" s="30"/>
      <c r="E13" s="31"/>
      <c r="F13" s="32">
        <f>'[1]ВСЕ раб'!H15</f>
        <v>2560</v>
      </c>
      <c r="G13" s="33">
        <f>F13/12/6586.6</f>
        <v>3.2388991791414891E-2</v>
      </c>
      <c r="H13" s="34"/>
      <c r="I13" s="37"/>
      <c r="J13" s="37"/>
      <c r="K13" s="37"/>
      <c r="L13" s="37"/>
      <c r="M13" s="37"/>
      <c r="N13" s="36"/>
      <c r="O13" s="28"/>
    </row>
    <row r="14" spans="1:15" ht="24.75" customHeight="1" x14ac:dyDescent="0.3">
      <c r="A14" s="38" t="s">
        <v>10</v>
      </c>
      <c r="B14" s="39"/>
      <c r="C14" s="39"/>
      <c r="D14" s="39"/>
      <c r="E14" s="40"/>
      <c r="F14" s="24">
        <f>F15+F16+F18+F20</f>
        <v>470792.96432279784</v>
      </c>
      <c r="G14" s="25">
        <f>G15+G16+G17+G18+G19+G20</f>
        <v>6.2203260256243684</v>
      </c>
      <c r="H14" s="34"/>
      <c r="I14" s="41"/>
      <c r="J14" s="42"/>
      <c r="K14" s="42"/>
      <c r="L14" s="42"/>
      <c r="M14" s="42"/>
      <c r="N14" s="27"/>
      <c r="O14" s="28"/>
    </row>
    <row r="15" spans="1:15" ht="25.5" customHeight="1" x14ac:dyDescent="0.3">
      <c r="A15" s="43" t="s">
        <v>11</v>
      </c>
      <c r="B15" s="44"/>
      <c r="C15" s="44"/>
      <c r="D15" s="44"/>
      <c r="E15" s="45"/>
      <c r="F15" s="32">
        <f>'[1]Внутридомовое инженерное оборуд'!G15+'[1]Внутридомовое инженерное оборуд'!G28+'[1]Внутридомовое инженерное оборуд'!G42</f>
        <v>295607.76729702402</v>
      </c>
      <c r="G15" s="33">
        <f>F15/6586.6/12</f>
        <v>3.740014667367888</v>
      </c>
      <c r="H15" s="34"/>
      <c r="I15" s="46"/>
      <c r="J15" s="46"/>
      <c r="K15" s="46"/>
      <c r="L15" s="46"/>
      <c r="M15" s="46"/>
      <c r="N15" s="36"/>
      <c r="O15" s="28"/>
    </row>
    <row r="16" spans="1:15" ht="15.6" x14ac:dyDescent="0.3">
      <c r="A16" s="29" t="s">
        <v>12</v>
      </c>
      <c r="B16" s="30"/>
      <c r="C16" s="30"/>
      <c r="D16" s="30"/>
      <c r="E16" s="31"/>
      <c r="F16" s="32">
        <f>F15*0.302</f>
        <v>89273.545723701245</v>
      </c>
      <c r="G16" s="33">
        <f>F16/6586.6/12</f>
        <v>1.1294844295451021</v>
      </c>
      <c r="H16" s="34"/>
      <c r="I16" s="35"/>
      <c r="J16" s="35"/>
      <c r="K16" s="35"/>
      <c r="L16" s="35"/>
      <c r="M16" s="35"/>
      <c r="N16" s="36"/>
      <c r="O16" s="28"/>
    </row>
    <row r="17" spans="1:15" ht="15.6" x14ac:dyDescent="0.3">
      <c r="A17" s="29" t="s">
        <v>13</v>
      </c>
      <c r="B17" s="30"/>
      <c r="C17" s="30"/>
      <c r="D17" s="30"/>
      <c r="E17" s="31"/>
      <c r="F17" s="32">
        <f>[1]спецодежда!K39</f>
        <v>3468.0044817318594</v>
      </c>
      <c r="G17" s="33">
        <f>F17/6586.6/12</f>
        <v>4.3877019020079393E-2</v>
      </c>
      <c r="H17" s="34"/>
      <c r="I17" s="37"/>
      <c r="J17" s="37"/>
      <c r="K17" s="37"/>
      <c r="L17" s="37"/>
      <c r="M17" s="37"/>
      <c r="N17" s="36"/>
      <c r="O17" s="28"/>
    </row>
    <row r="18" spans="1:15" ht="15.6" x14ac:dyDescent="0.3">
      <c r="A18" s="29" t="s">
        <v>14</v>
      </c>
      <c r="B18" s="30"/>
      <c r="C18" s="30"/>
      <c r="D18" s="30"/>
      <c r="E18" s="31"/>
      <c r="F18" s="32">
        <f>(F15+F16)*10%</f>
        <v>38488.131302072528</v>
      </c>
      <c r="G18" s="33">
        <f>F18/6586.6/12</f>
        <v>0.48694990969129909</v>
      </c>
      <c r="H18" s="34"/>
      <c r="I18" s="35"/>
      <c r="J18" s="35"/>
      <c r="K18" s="35"/>
      <c r="L18" s="35"/>
      <c r="M18" s="35"/>
      <c r="N18" s="36"/>
      <c r="O18" s="28"/>
    </row>
    <row r="19" spans="1:15" ht="15.6" x14ac:dyDescent="0.3">
      <c r="A19" s="29" t="s">
        <v>15</v>
      </c>
      <c r="B19" s="30"/>
      <c r="C19" s="30"/>
      <c r="D19" s="30"/>
      <c r="E19" s="31"/>
      <c r="F19" s="32">
        <f>'[1]ВСЕ раб'!H24</f>
        <v>8694.3119999999999</v>
      </c>
      <c r="G19" s="33">
        <f>F19/6586.6/12</f>
        <v>0.10999999999999999</v>
      </c>
      <c r="H19" s="34"/>
      <c r="I19" s="37"/>
      <c r="J19" s="37"/>
      <c r="K19" s="37"/>
      <c r="L19" s="37"/>
      <c r="M19" s="37"/>
      <c r="N19" s="36"/>
      <c r="O19" s="28"/>
    </row>
    <row r="20" spans="1:15" ht="15.6" x14ac:dyDescent="0.3">
      <c r="A20" s="29" t="s">
        <v>16</v>
      </c>
      <c r="B20" s="30"/>
      <c r="C20" s="30"/>
      <c r="D20" s="30"/>
      <c r="E20" s="31"/>
      <c r="F20" s="32">
        <f>F21+F23</f>
        <v>47423.519999999997</v>
      </c>
      <c r="G20" s="33">
        <f>G21+G23+G22</f>
        <v>0.71</v>
      </c>
      <c r="H20" s="34"/>
      <c r="I20" s="35"/>
      <c r="J20" s="35"/>
      <c r="K20" s="35"/>
      <c r="L20" s="35"/>
      <c r="M20" s="35"/>
      <c r="N20" s="36"/>
      <c r="O20" s="28"/>
    </row>
    <row r="21" spans="1:15" ht="15.6" x14ac:dyDescent="0.3">
      <c r="A21" s="29" t="s">
        <v>17</v>
      </c>
      <c r="B21" s="30"/>
      <c r="C21" s="30"/>
      <c r="D21" s="30"/>
      <c r="E21" s="31"/>
      <c r="F21" s="32">
        <f>'[1]ВСЕ раб'!H18</f>
        <v>39519.599999999999</v>
      </c>
      <c r="G21" s="33">
        <f>F21/12/6586.6</f>
        <v>0.49999999999999994</v>
      </c>
      <c r="H21" s="34"/>
      <c r="I21" s="37"/>
      <c r="J21" s="37"/>
      <c r="K21" s="37"/>
      <c r="L21" s="37"/>
      <c r="M21" s="37"/>
      <c r="N21" s="36"/>
      <c r="O21" s="28"/>
    </row>
    <row r="22" spans="1:15" ht="15.6" x14ac:dyDescent="0.3">
      <c r="A22" s="29" t="s">
        <v>18</v>
      </c>
      <c r="B22" s="30"/>
      <c r="C22" s="30"/>
      <c r="D22" s="30"/>
      <c r="E22" s="31"/>
      <c r="F22" s="32">
        <f>'[1]ВСЕ раб'!H20</f>
        <v>8694.3120000000017</v>
      </c>
      <c r="G22" s="33">
        <f>F22/12/6586.6</f>
        <v>0.11000000000000003</v>
      </c>
      <c r="H22" s="34"/>
      <c r="I22" s="37"/>
      <c r="J22" s="37"/>
      <c r="K22" s="37"/>
      <c r="L22" s="37"/>
      <c r="M22" s="37"/>
      <c r="N22" s="36"/>
      <c r="O22" s="28"/>
    </row>
    <row r="23" spans="1:15" ht="15.6" x14ac:dyDescent="0.3">
      <c r="A23" s="29" t="s">
        <v>19</v>
      </c>
      <c r="B23" s="30"/>
      <c r="C23" s="30"/>
      <c r="D23" s="30"/>
      <c r="E23" s="31"/>
      <c r="F23" s="32">
        <f>'[1]ВСЕ раб'!H19</f>
        <v>7903.92</v>
      </c>
      <c r="G23" s="33">
        <f>F23/12/6586.6</f>
        <v>9.9999999999999992E-2</v>
      </c>
      <c r="H23" s="34"/>
      <c r="I23" s="37"/>
      <c r="J23" s="37"/>
      <c r="K23" s="37"/>
      <c r="L23" s="37"/>
      <c r="M23" s="37"/>
      <c r="N23" s="36"/>
      <c r="O23" s="28"/>
    </row>
    <row r="24" spans="1:15" ht="26.25" customHeight="1" x14ac:dyDescent="0.3">
      <c r="A24" s="38" t="s">
        <v>20</v>
      </c>
      <c r="B24" s="47"/>
      <c r="C24" s="47"/>
      <c r="D24" s="47"/>
      <c r="E24" s="48"/>
      <c r="F24" s="24">
        <f>F25+F26+F28+F29+F27</f>
        <v>597802.44121596694</v>
      </c>
      <c r="G24" s="25">
        <f>G25+G26+G28+G29+G27</f>
        <v>7.5633665474342724</v>
      </c>
      <c r="H24" s="34"/>
      <c r="I24" s="41"/>
      <c r="J24" s="49"/>
      <c r="K24" s="49"/>
      <c r="L24" s="49"/>
      <c r="M24" s="49"/>
      <c r="N24" s="27"/>
      <c r="O24" s="28"/>
    </row>
    <row r="25" spans="1:15" ht="39" customHeight="1" x14ac:dyDescent="0.3">
      <c r="A25" s="43" t="s">
        <v>21</v>
      </c>
      <c r="B25" s="44"/>
      <c r="C25" s="44"/>
      <c r="D25" s="44"/>
      <c r="E25" s="45"/>
      <c r="F25" s="32">
        <f>'[1]сан содерж'!G15+'[1]сан содерж'!G37+'[1]сан содерж'!G50</f>
        <v>431720.30479338847</v>
      </c>
      <c r="G25" s="33">
        <f>F25/6586.6/12</f>
        <v>5.4621036750547631</v>
      </c>
      <c r="H25" s="34"/>
      <c r="I25" s="46"/>
      <c r="J25" s="46"/>
      <c r="K25" s="46"/>
      <c r="L25" s="46"/>
      <c r="M25" s="46"/>
      <c r="N25" s="36"/>
      <c r="O25" s="28"/>
    </row>
    <row r="26" spans="1:15" ht="15.6" x14ac:dyDescent="0.3">
      <c r="A26" s="29" t="s">
        <v>12</v>
      </c>
      <c r="B26" s="30"/>
      <c r="C26" s="30"/>
      <c r="D26" s="30"/>
      <c r="E26" s="31"/>
      <c r="F26" s="32">
        <f>F25*0.302</f>
        <v>130379.53204760331</v>
      </c>
      <c r="G26" s="33">
        <f>F26/6586.6/12</f>
        <v>1.6495553098665383</v>
      </c>
      <c r="H26" s="34"/>
      <c r="I26" s="35"/>
      <c r="J26" s="35"/>
      <c r="K26" s="35"/>
      <c r="L26" s="35"/>
      <c r="M26" s="35"/>
      <c r="N26" s="36"/>
      <c r="O26" s="28"/>
    </row>
    <row r="27" spans="1:15" ht="15.6" x14ac:dyDescent="0.3">
      <c r="A27" s="29" t="s">
        <v>13</v>
      </c>
      <c r="B27" s="30"/>
      <c r="C27" s="30"/>
      <c r="D27" s="30"/>
      <c r="E27" s="31"/>
      <c r="F27" s="32">
        <f>'[1]спец инв'!K99</f>
        <v>20813.112374975211</v>
      </c>
      <c r="G27" s="33">
        <f>F27/6586.6/12</f>
        <v>0.26332645541674521</v>
      </c>
      <c r="H27" s="34"/>
      <c r="I27" s="37"/>
      <c r="J27" s="37"/>
      <c r="K27" s="37"/>
      <c r="L27" s="37"/>
      <c r="M27" s="37"/>
      <c r="N27" s="36"/>
      <c r="O27" s="28"/>
    </row>
    <row r="28" spans="1:15" ht="15.6" x14ac:dyDescent="0.3">
      <c r="A28" s="29" t="s">
        <v>22</v>
      </c>
      <c r="B28" s="30"/>
      <c r="C28" s="30"/>
      <c r="D28" s="30"/>
      <c r="E28" s="31"/>
      <c r="F28" s="32">
        <f>'[1]ВСЕ раб'!H7</f>
        <v>11855.88</v>
      </c>
      <c r="G28" s="33">
        <f>F28/6586.6/12</f>
        <v>0.15</v>
      </c>
      <c r="H28" s="34"/>
      <c r="I28" s="35"/>
      <c r="J28" s="35"/>
      <c r="K28" s="35"/>
      <c r="L28" s="35"/>
      <c r="M28" s="35"/>
      <c r="N28" s="36"/>
      <c r="O28" s="28"/>
    </row>
    <row r="29" spans="1:15" ht="15.6" x14ac:dyDescent="0.3">
      <c r="A29" s="29" t="s">
        <v>8</v>
      </c>
      <c r="B29" s="30"/>
      <c r="C29" s="30"/>
      <c r="D29" s="30"/>
      <c r="E29" s="31"/>
      <c r="F29" s="32">
        <f>F30+F31</f>
        <v>3033.6120000000001</v>
      </c>
      <c r="G29" s="33">
        <f>G30+G31</f>
        <v>3.8381107096225664E-2</v>
      </c>
      <c r="H29" s="34"/>
      <c r="I29" s="35"/>
      <c r="J29" s="35"/>
      <c r="K29" s="35"/>
      <c r="L29" s="35"/>
      <c r="M29" s="35"/>
      <c r="N29" s="36"/>
      <c r="O29" s="28"/>
    </row>
    <row r="30" spans="1:15" ht="15.6" x14ac:dyDescent="0.3">
      <c r="A30" s="29" t="s">
        <v>23</v>
      </c>
      <c r="B30" s="30"/>
      <c r="C30" s="30"/>
      <c r="D30" s="30"/>
      <c r="E30" s="31"/>
      <c r="F30" s="32">
        <f>'[1]ВСЕ раб'!H16</f>
        <v>855.36</v>
      </c>
      <c r="G30" s="33">
        <f>F30/12/6586.6</f>
        <v>1.08219718823065E-2</v>
      </c>
      <c r="H30" s="34"/>
      <c r="I30" s="50"/>
      <c r="J30" s="50"/>
      <c r="K30" s="50"/>
      <c r="L30" s="50"/>
      <c r="M30" s="50"/>
      <c r="N30" s="27"/>
      <c r="O30" s="28"/>
    </row>
    <row r="31" spans="1:15" ht="15.6" x14ac:dyDescent="0.3">
      <c r="A31" s="29" t="s">
        <v>24</v>
      </c>
      <c r="B31" s="30"/>
      <c r="C31" s="30"/>
      <c r="D31" s="30"/>
      <c r="E31" s="31"/>
      <c r="F31" s="32">
        <f>'[1]ВСЕ раб'!H8</f>
        <v>2178.252</v>
      </c>
      <c r="G31" s="33">
        <f>F31/12/6586.6</f>
        <v>2.7559135213919166E-2</v>
      </c>
      <c r="H31" s="34"/>
      <c r="I31" s="35"/>
      <c r="J31" s="35"/>
      <c r="K31" s="35"/>
      <c r="L31" s="35"/>
      <c r="M31" s="35"/>
      <c r="N31" s="36"/>
      <c r="O31" s="28"/>
    </row>
    <row r="32" spans="1:15" ht="15.6" x14ac:dyDescent="0.3">
      <c r="A32" s="51" t="s">
        <v>25</v>
      </c>
      <c r="B32" s="52"/>
      <c r="C32" s="52"/>
      <c r="D32" s="52"/>
      <c r="E32" s="53"/>
      <c r="F32" s="24">
        <f>G32*12*6586.6</f>
        <v>481876.32465999993</v>
      </c>
      <c r="G32" s="25">
        <f>G33+G38</f>
        <v>6.0966751265194983</v>
      </c>
      <c r="H32" s="34"/>
      <c r="I32" s="35"/>
      <c r="J32" s="35"/>
      <c r="K32" s="35"/>
      <c r="L32" s="35"/>
      <c r="M32" s="35"/>
      <c r="N32" s="36"/>
      <c r="O32" s="28"/>
    </row>
    <row r="33" spans="1:15" ht="28.5" customHeight="1" x14ac:dyDescent="0.3">
      <c r="A33" s="29" t="s">
        <v>26</v>
      </c>
      <c r="B33" s="30"/>
      <c r="C33" s="30"/>
      <c r="D33" s="30"/>
      <c r="E33" s="31"/>
      <c r="F33" s="32">
        <f>F34+F35+F36+F37+F38</f>
        <v>481876.32465999998</v>
      </c>
      <c r="G33" s="33">
        <f>G34+G35+G36+G37</f>
        <v>5.8466751265194983</v>
      </c>
      <c r="H33" s="34"/>
      <c r="I33" s="54"/>
      <c r="J33" s="54"/>
      <c r="K33" s="54"/>
      <c r="L33" s="54"/>
      <c r="M33" s="54"/>
      <c r="N33" s="36"/>
      <c r="O33" s="28"/>
    </row>
    <row r="34" spans="1:15" ht="13.5" customHeight="1" x14ac:dyDescent="0.3">
      <c r="A34" s="29" t="s">
        <v>27</v>
      </c>
      <c r="B34" s="30"/>
      <c r="C34" s="30"/>
      <c r="D34" s="30"/>
      <c r="E34" s="31"/>
      <c r="F34" s="32">
        <v>294817.83</v>
      </c>
      <c r="G34" s="33">
        <f t="shared" ref="G34:G39" si="0">F34/12/6586.6</f>
        <v>3.7300204202471683</v>
      </c>
      <c r="H34" s="34"/>
      <c r="I34" s="54"/>
      <c r="J34" s="54"/>
      <c r="K34" s="54"/>
      <c r="L34" s="54"/>
      <c r="M34" s="54"/>
      <c r="N34" s="36"/>
      <c r="O34" s="28"/>
    </row>
    <row r="35" spans="1:15" ht="15.6" x14ac:dyDescent="0.3">
      <c r="A35" s="29" t="s">
        <v>12</v>
      </c>
      <c r="B35" s="30"/>
      <c r="C35" s="30"/>
      <c r="D35" s="30"/>
      <c r="E35" s="31"/>
      <c r="F35" s="32">
        <f>F34*0.302</f>
        <v>89034.984660000002</v>
      </c>
      <c r="G35" s="33">
        <f t="shared" si="0"/>
        <v>1.1264661669146447</v>
      </c>
      <c r="H35" s="34"/>
      <c r="I35" s="35"/>
      <c r="J35" s="35"/>
      <c r="K35" s="35"/>
      <c r="L35" s="35"/>
      <c r="M35" s="35"/>
      <c r="N35" s="36"/>
      <c r="O35" s="28"/>
    </row>
    <row r="36" spans="1:15" ht="30" customHeight="1" x14ac:dyDescent="0.3">
      <c r="A36" s="55" t="s">
        <v>28</v>
      </c>
      <c r="B36" s="56"/>
      <c r="C36" s="56"/>
      <c r="D36" s="56"/>
      <c r="E36" s="57"/>
      <c r="F36" s="32">
        <v>47305.09</v>
      </c>
      <c r="G36" s="33">
        <f t="shared" si="0"/>
        <v>0.5985016295711495</v>
      </c>
      <c r="H36" s="34"/>
      <c r="I36" s="37"/>
      <c r="J36" s="37"/>
      <c r="K36" s="37"/>
      <c r="L36" s="37"/>
      <c r="M36" s="37"/>
      <c r="N36" s="58"/>
      <c r="O36" s="28"/>
    </row>
    <row r="37" spans="1:15" ht="15.6" x14ac:dyDescent="0.3">
      <c r="A37" s="55" t="s">
        <v>7</v>
      </c>
      <c r="B37" s="56"/>
      <c r="C37" s="56"/>
      <c r="D37" s="56"/>
      <c r="E37" s="57"/>
      <c r="F37" s="32">
        <v>30958.62</v>
      </c>
      <c r="G37" s="33">
        <f t="shared" si="0"/>
        <v>0.39168690978653625</v>
      </c>
      <c r="H37" s="34"/>
      <c r="I37" s="50"/>
      <c r="J37" s="50"/>
      <c r="K37" s="50"/>
      <c r="L37" s="50"/>
      <c r="M37" s="50"/>
      <c r="N37" s="59"/>
      <c r="O37" s="28"/>
    </row>
    <row r="38" spans="1:15" ht="15.6" x14ac:dyDescent="0.3">
      <c r="A38" s="29" t="s">
        <v>29</v>
      </c>
      <c r="B38" s="30"/>
      <c r="C38" s="30"/>
      <c r="D38" s="30"/>
      <c r="E38" s="31"/>
      <c r="F38" s="32">
        <f>'[1]ВСЕ раб'!H25</f>
        <v>19759.8</v>
      </c>
      <c r="G38" s="33">
        <f t="shared" si="0"/>
        <v>0.24999999999999997</v>
      </c>
      <c r="H38" s="34"/>
      <c r="I38" s="50"/>
      <c r="J38" s="50"/>
      <c r="K38" s="50"/>
      <c r="L38" s="50"/>
      <c r="M38" s="50"/>
      <c r="N38" s="60"/>
      <c r="O38" s="28"/>
    </row>
    <row r="39" spans="1:15" ht="15.6" x14ac:dyDescent="0.3">
      <c r="A39" s="61" t="s">
        <v>32</v>
      </c>
      <c r="B39" s="61"/>
      <c r="C39" s="61"/>
      <c r="D39" s="61"/>
      <c r="E39" s="61"/>
      <c r="F39" s="24">
        <f>'[1]ВСЕ раб'!H27</f>
        <v>23711.759999999998</v>
      </c>
      <c r="G39" s="25">
        <f t="shared" si="0"/>
        <v>0.29999999999999993</v>
      </c>
      <c r="H39" s="34"/>
      <c r="I39" s="35"/>
      <c r="J39" s="35"/>
      <c r="K39" s="35"/>
      <c r="L39" s="35"/>
      <c r="M39" s="35"/>
      <c r="N39" s="62"/>
      <c r="O39" s="4"/>
    </row>
    <row r="40" spans="1:15" ht="15.6" x14ac:dyDescent="0.3">
      <c r="A40" s="61" t="s">
        <v>30</v>
      </c>
      <c r="B40" s="61"/>
      <c r="C40" s="61"/>
      <c r="D40" s="61"/>
      <c r="E40" s="61"/>
      <c r="F40" s="24">
        <f>G40*12*6586.6</f>
        <v>1635738.9386804965</v>
      </c>
      <c r="G40" s="25">
        <f>G9+G14+G24+G32+G39</f>
        <v>20.695287131961056</v>
      </c>
      <c r="H40" s="11"/>
      <c r="I40" s="35"/>
      <c r="J40" s="35"/>
      <c r="K40" s="35"/>
      <c r="L40" s="35"/>
      <c r="M40" s="35"/>
      <c r="N40" s="62"/>
      <c r="O40" s="4"/>
    </row>
  </sheetData>
  <mergeCells count="68">
    <mergeCell ref="A39:E39"/>
    <mergeCell ref="I39:M39"/>
    <mergeCell ref="A40:E40"/>
    <mergeCell ref="I40:M40"/>
    <mergeCell ref="A35:E35"/>
    <mergeCell ref="I35:M35"/>
    <mergeCell ref="A36:E36"/>
    <mergeCell ref="A37:E37"/>
    <mergeCell ref="I37:M37"/>
    <mergeCell ref="A38:E38"/>
    <mergeCell ref="I38:M38"/>
    <mergeCell ref="A32:E32"/>
    <mergeCell ref="I32:M32"/>
    <mergeCell ref="A33:E33"/>
    <mergeCell ref="I33:M33"/>
    <mergeCell ref="A34:E34"/>
    <mergeCell ref="I34:M34"/>
    <mergeCell ref="A29:E29"/>
    <mergeCell ref="I29:M29"/>
    <mergeCell ref="A30:E30"/>
    <mergeCell ref="I30:M30"/>
    <mergeCell ref="A31:E31"/>
    <mergeCell ref="I31:M31"/>
    <mergeCell ref="A25:E25"/>
    <mergeCell ref="I25:M25"/>
    <mergeCell ref="A26:E26"/>
    <mergeCell ref="I26:M26"/>
    <mergeCell ref="A27:E27"/>
    <mergeCell ref="A28:E28"/>
    <mergeCell ref="I28:M28"/>
    <mergeCell ref="A20:E20"/>
    <mergeCell ref="I20:M20"/>
    <mergeCell ref="A21:E21"/>
    <mergeCell ref="A22:E22"/>
    <mergeCell ref="A23:E23"/>
    <mergeCell ref="A24:E24"/>
    <mergeCell ref="I24:M24"/>
    <mergeCell ref="A16:E16"/>
    <mergeCell ref="I16:M16"/>
    <mergeCell ref="A17:E17"/>
    <mergeCell ref="A18:E18"/>
    <mergeCell ref="I18:M18"/>
    <mergeCell ref="A19:E19"/>
    <mergeCell ref="A12:E12"/>
    <mergeCell ref="I12:M12"/>
    <mergeCell ref="A13:E13"/>
    <mergeCell ref="A14:E14"/>
    <mergeCell ref="I14:M14"/>
    <mergeCell ref="A15:E15"/>
    <mergeCell ref="I15:M15"/>
    <mergeCell ref="A8:E8"/>
    <mergeCell ref="I8:M8"/>
    <mergeCell ref="A10:E10"/>
    <mergeCell ref="I10:M10"/>
    <mergeCell ref="A11:E11"/>
    <mergeCell ref="I11:M11"/>
    <mergeCell ref="A4:H4"/>
    <mergeCell ref="I4:N4"/>
    <mergeCell ref="A6:E7"/>
    <mergeCell ref="F6:G6"/>
    <mergeCell ref="I6:M7"/>
    <mergeCell ref="N6:N7"/>
    <mergeCell ref="A1:G1"/>
    <mergeCell ref="I1:N1"/>
    <mergeCell ref="A2:G2"/>
    <mergeCell ref="I2:N2"/>
    <mergeCell ref="A3:G3"/>
    <mergeCell ref="I3:N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2023-07-16T22:50:22Z</dcterms:modified>
</cp:coreProperties>
</file>